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goodmanglobal-my.sharepoint.com/personal/steffje_daikincomfort_com/Documents/Desktop/Training PPTs/P&amp;L/"/>
    </mc:Choice>
  </mc:AlternateContent>
  <xr:revisionPtr revIDLastSave="42" documentId="13_ncr:20001_{68C8DBFF-757C-4A38-B6AE-F4157E307C15}" xr6:coauthVersionLast="47" xr6:coauthVersionMax="47" xr10:uidLastSave="{319FDFF9-1E36-4F2C-B2E7-48B17327FF82}"/>
  <bookViews>
    <workbookView xWindow="-108" yWindow="-108" windowWidth="23256" windowHeight="13896" activeTab="2" xr2:uid="{00000000-000D-0000-FFFF-FFFF00000000}"/>
  </bookViews>
  <sheets>
    <sheet name="Install Crew PPCD" sheetId="1" r:id="rId1"/>
    <sheet name="Service Tech Rate" sheetId="2" r:id="rId2"/>
    <sheet name="Sheet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42" i="2"/>
  <c r="B19" i="2"/>
  <c r="B21" i="2" s="1"/>
  <c r="B8" i="2"/>
  <c r="B12" i="2" s="1"/>
  <c r="B13" i="2" s="1"/>
  <c r="B19" i="1"/>
  <c r="B21" i="1" s="1"/>
  <c r="B42" i="1" s="1"/>
  <c r="B12" i="1"/>
  <c r="B13" i="1" s="1"/>
  <c r="B41" i="1" s="1"/>
  <c r="B9" i="2" l="1"/>
  <c r="B32" i="2" l="1"/>
  <c r="B14" i="2"/>
  <c r="B24" i="2" s="1"/>
  <c r="B25" i="2" s="1"/>
  <c r="B40" i="1"/>
  <c r="B43" i="1" s="1"/>
  <c r="B44" i="1" s="1"/>
  <c r="B14" i="1"/>
  <c r="B24" i="1" s="1"/>
  <c r="B25" i="1" l="1"/>
  <c r="B34" i="1"/>
  <c r="B38" i="2"/>
  <c r="C38" i="2" s="1"/>
  <c r="B37" i="2"/>
  <c r="C37" i="2" s="1"/>
  <c r="B40" i="2"/>
  <c r="C40" i="2" s="1"/>
  <c r="B39" i="2"/>
  <c r="C39" i="2" s="1"/>
  <c r="B34" i="2"/>
  <c r="B43" i="2" l="1"/>
  <c r="B44" i="2"/>
  <c r="B45" i="2" s="1"/>
  <c r="B49" i="1"/>
  <c r="C49" i="1" s="1"/>
  <c r="B51" i="1"/>
  <c r="C51" i="1" s="1"/>
  <c r="B35" i="1"/>
  <c r="B36" i="1" s="1"/>
  <c r="B50" i="1"/>
  <c r="C50" i="1" s="1"/>
  <c r="B45" i="1" l="1"/>
  <c r="B37" i="1"/>
</calcChain>
</file>

<file path=xl/sharedStrings.xml><?xml version="1.0" encoding="utf-8"?>
<sst xmlns="http://schemas.openxmlformats.org/spreadsheetml/2006/main" count="135" uniqueCount="98">
  <si>
    <t>Profit Per Crew Day Calculator</t>
  </si>
  <si>
    <t>Blue cells are assumptions. The model allocates overhead and required gross profit across billable field days, then converts the result to a crew-day target.</t>
  </si>
  <si>
    <t>1  OVERHEAD REQUIREMENT</t>
  </si>
  <si>
    <t>Projected Annual Overhead</t>
  </si>
  <si>
    <t>Prior year overhead + expected increases/additional spend</t>
  </si>
  <si>
    <t>Billable Days per Employee</t>
  </si>
  <si>
    <t>Use realistic billable days after holidays, PTO, training and non-billable time</t>
  </si>
  <si>
    <t>Number of Field Employees</t>
  </si>
  <si>
    <t>Field employees included in this allocation</t>
  </si>
  <si>
    <t>Total Billable Man Days</t>
  </si>
  <si>
    <t>Billable days × field employees</t>
  </si>
  <si>
    <t>Overhead per Man Day</t>
  </si>
  <si>
    <t>Annual overhead ÷ total billable man days</t>
  </si>
  <si>
    <t>2  GROSS PROFIT REQUIREMENT</t>
  </si>
  <si>
    <t>Projected Annual Gross Profit</t>
  </si>
  <si>
    <t>Annual gross profit target</t>
  </si>
  <si>
    <t>Linked to the overhead section</t>
  </si>
  <si>
    <t>Required Gross Profit per Man Day</t>
  </si>
  <si>
    <t>Annual GP target ÷ billable man days</t>
  </si>
  <si>
    <t>Required Contribution per Man Day</t>
  </si>
  <si>
    <t>Overhead per man day + GP per man day</t>
  </si>
  <si>
    <t>3  DIRECT LABOR</t>
  </si>
  <si>
    <t>Hourly Wage</t>
  </si>
  <si>
    <t>Base hourly wage</t>
  </si>
  <si>
    <t>Hourly Payroll Burden / Benefits</t>
  </si>
  <si>
    <t>Taxes, insurance, PTO, benefits, etc. stated as $/hour</t>
  </si>
  <si>
    <t>Loaded Labor Cost per Hour</t>
  </si>
  <si>
    <t>Hourly wage + hourly burden</t>
  </si>
  <si>
    <t>Work Hours per Day</t>
  </si>
  <si>
    <t>Editable assumption</t>
  </si>
  <si>
    <t>Loaded Labor Cost per Person-Day</t>
  </si>
  <si>
    <t>Loaded hourly labor × work hours</t>
  </si>
  <si>
    <t>Install Crew Size</t>
  </si>
  <si>
    <t>Editable crew-size assumption</t>
  </si>
  <si>
    <t>4  RESULT</t>
  </si>
  <si>
    <t>Required Profit / Contribution per Crew Day</t>
  </si>
  <si>
    <t>Daily contribution requirement for the crew</t>
  </si>
  <si>
    <t>Equivalent Required Revenue / Hour</t>
  </si>
  <si>
    <t>Crew-day target ÷ work hours</t>
  </si>
  <si>
    <t>Model Check</t>
  </si>
  <si>
    <t>Review GP definition</t>
  </si>
  <si>
    <t>See important note below</t>
  </si>
  <si>
    <t>PPCD methodology: determine the daily dollars the crew must generate to cover allocated overhead, loaded labor and desired profit. For job pricing, multiply PPCD by the crew days required and add that amount to the job's COGS. Gross margin is then a resulting measurement — it is not an additional markup target.</t>
  </si>
  <si>
    <t>5  JOB PRICING — PROFIT PER CREW DAY METHOD</t>
  </si>
  <si>
    <t>Job Cost / COGS</t>
  </si>
  <si>
    <t>Equipment, materials, direct job labor and other job-specific costs</t>
  </si>
  <si>
    <t>Crew Days Required</t>
  </si>
  <si>
    <t>Enter the number of crew days required to complete this job</t>
  </si>
  <si>
    <t>Required PPCD</t>
  </si>
  <si>
    <t>Linked from the Profit Per Crew Day calculation above</t>
  </si>
  <si>
    <t>PPCD Contribution Required for Job</t>
  </si>
  <si>
    <t>Required PPCD × crew days required</t>
  </si>
  <si>
    <t>Required Job Selling Price</t>
  </si>
  <si>
    <t>Job COGS + required PPCD contribution</t>
  </si>
  <si>
    <t>Resulting Gross Margin</t>
  </si>
  <si>
    <t>Informational output — not a pricing target</t>
  </si>
  <si>
    <t>6  WHERE THE PPCD DOLLARS GO</t>
  </si>
  <si>
    <t>Overhead Contribution per Crew Day</t>
  </si>
  <si>
    <t>Overhead per man day × crew size</t>
  </si>
  <si>
    <t>Desired Profit Contribution per Crew Day</t>
  </si>
  <si>
    <t>Required profit per man day × crew size</t>
  </si>
  <si>
    <t>Loaded Labor per Crew Day</t>
  </si>
  <si>
    <t>Loaded labor per person-day × crew size</t>
  </si>
  <si>
    <t>Total PPCD Requirement</t>
  </si>
  <si>
    <t>Overhead + desired profit + loaded labor</t>
  </si>
  <si>
    <t>Contribution for This Job</t>
  </si>
  <si>
    <t>Total PPCD requirement × crew days</t>
  </si>
  <si>
    <t>Check: Job Price Less COGS</t>
  </si>
  <si>
    <t>Should equal contribution for this job</t>
  </si>
  <si>
    <t>7  PRODUCTIVITY IMPACT</t>
  </si>
  <si>
    <t>Crew Days</t>
  </si>
  <si>
    <t>Required Job Price</t>
  </si>
  <si>
    <t>Service Technician Hourly Rate Calculator</t>
  </si>
  <si>
    <t>Blue cells are assumptions. This companion model converts overhead, gross-profit requirements and loaded labor into an hourly technician target.</t>
  </si>
  <si>
    <t>Required Hourly Rate for Technician</t>
  </si>
  <si>
    <t>Hourly contribution target</t>
  </si>
  <si>
    <t>Required Daily Revenue / Tech</t>
  </si>
  <si>
    <t>Hourly target × work hours</t>
  </si>
  <si>
    <t>Important modeling note: If Projected Gross Profit already deducts direct field labor as Cost of Goods Sold, adding loaded labor again may double-count labor. If gross profit is calculated before direct labor, the current method is appropriate.</t>
  </si>
  <si>
    <t>5  WHAT SHOULD I CHARGE? — COST-BASED PRICING</t>
  </si>
  <si>
    <t>Estimated Cost per Billable Hour</t>
  </si>
  <si>
    <t>Overhead allocation per hour + loaded direct labor per hour</t>
  </si>
  <si>
    <t>Selected Gross Margin Target</t>
  </si>
  <si>
    <t>Target gross margin on service revenue</t>
  </si>
  <si>
    <t>Recommended Hourly Selling Price</t>
  </si>
  <si>
    <t>Cost per hour ÷ (1 − Gross Margin %)</t>
  </si>
  <si>
    <t>Gross Margin Target</t>
  </si>
  <si>
    <t>Required Hourly Price</t>
  </si>
  <si>
    <t>Gross Profit per Hour</t>
  </si>
  <si>
    <t>Billable Hours per Day</t>
  </si>
  <si>
    <t>Linked to the work-hours assumption above</t>
  </si>
  <si>
    <t>Daily Sales at Selected Margin</t>
  </si>
  <si>
    <t>Hourly selling price × billable hours</t>
  </si>
  <si>
    <t>Daily Gross Profit at Selected Margin</t>
  </si>
  <si>
    <t>Gross profit per hour × billable hours</t>
  </si>
  <si>
    <t>Compare to Required Daily Contribution</t>
  </si>
  <si>
    <t>Positive = target exceeds required daily contribution</t>
  </si>
  <si>
    <t>Pricing logic corrected: service selling price is based on estimated hourly cost and the selected gross-margin target. Higher gross-margin targets now produce higher required hourly selling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</si>
</sst>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0;[Red]\(\$#,##0.00\);\-"/>
    <numFmt numFmtId="165" formatCode="#,##0;[Red]\(#,##0\);\-"/>
    <numFmt numFmtId="166" formatCode="0.0%"/>
  </numFmts>
  <fonts count="15" x14ac:knownFonts="1">
    <font>
      <sz val="11"/>
      <color theme="1"/>
      <name val="Aptos Narrow"/>
    </font>
    <font>
      <b/>
      <sz val="11"/>
      <color theme="1"/>
      <name val="Aptos Narrow"/>
    </font>
    <font>
      <b/>
      <sz val="18"/>
      <color rgb="FFFFFFFF"/>
      <name val="Aptos Narrow"/>
    </font>
    <font>
      <i/>
      <sz val="10"/>
      <color rgb="FF6B7280"/>
      <name val="Aptos Narrow"/>
    </font>
    <font>
      <b/>
      <sz val="11"/>
      <color rgb="FFFFFFFF"/>
      <name val="Aptos Narrow"/>
    </font>
    <font>
      <b/>
      <sz val="10"/>
      <color theme="1"/>
      <name val="Aptos Narrow"/>
    </font>
    <font>
      <b/>
      <sz val="11"/>
      <color rgb="FF0000FF"/>
      <name val="Aptos Narrow"/>
    </font>
    <font>
      <b/>
      <sz val="11"/>
      <color rgb="FF000000"/>
      <name val="Aptos Narrow"/>
    </font>
    <font>
      <b/>
      <sz val="14"/>
      <color rgb="FF000000"/>
      <name val="Aptos Narrow"/>
    </font>
    <font>
      <i/>
      <sz val="9"/>
      <color rgb="FF6B7280"/>
      <name val="Aptos Narrow"/>
    </font>
    <font>
      <b/>
      <i/>
      <sz val="9"/>
      <color rgb="FF6B7280"/>
      <name val="Aptos Narrow"/>
    </font>
    <font>
      <b/>
      <i/>
      <sz val="10"/>
      <color rgb="FF6B7280"/>
      <name val="Aptos Narrow"/>
    </font>
    <font>
      <b/>
      <sz val="12"/>
      <color theme="1"/>
      <name val="Aptos Narrow"/>
    </font>
    <font>
      <b/>
      <sz val="12"/>
      <color rgb="FF0000FF"/>
      <name val="Aptos Narrow"/>
    </font>
    <font>
      <b/>
      <sz val="12"/>
      <color rgb="FF000000"/>
      <name val="Aptos Narrow"/>
    </font>
  </fonts>
  <fills count="19">
    <fill>
      <patternFill patternType="none"/>
    </fill>
    <fill>
      <patternFill patternType="gray125"/>
    </fill>
    <fill>
      <patternFill patternType="solid">
        <fgColor rgb="FFFFFF00"/>
      </patternFill>
    </fill>
    <fill>
      <patternFill patternType="solid">
        <fgColor rgb="FF17365D"/>
      </patternFill>
    </fill>
    <fill>
      <patternFill patternType="solid">
        <fgColor rgb="FFF3F6F9"/>
      </patternFill>
    </fill>
    <fill>
      <patternFill patternType="solid">
        <fgColor rgb="FFFFF2CC"/>
      </patternFill>
    </fill>
    <fill>
      <patternFill patternType="solid">
        <fgColor rgb="FFD9EAF7"/>
      </patternFill>
    </fill>
    <fill>
      <patternFill patternType="solid">
        <fgColor rgb="FFE2F0D9"/>
      </patternFill>
    </fill>
    <fill>
      <patternFill patternType="solid">
        <fgColor rgb="FFFFF2CC"/>
      </patternFill>
    </fill>
    <fill>
      <patternFill patternType="solid">
        <fgColor rgb="FF17365D"/>
      </patternFill>
    </fill>
    <fill>
      <patternFill patternType="solid">
        <fgColor rgb="FFF3F6F9"/>
      </patternFill>
    </fill>
    <fill>
      <patternFill patternType="solid">
        <fgColor rgb="FFD9EAF7"/>
      </patternFill>
    </fill>
    <fill>
      <patternFill patternType="solid">
        <fgColor rgb="FFE2F0D9"/>
      </patternFill>
    </fill>
    <fill>
      <patternFill patternType="solid">
        <fgColor rgb="FFFFF2CC"/>
      </patternFill>
    </fill>
    <fill>
      <patternFill patternType="solid">
        <fgColor rgb="FF17365D"/>
      </patternFill>
    </fill>
    <fill>
      <patternFill patternType="solid">
        <fgColor rgb="FFD9EAF7"/>
      </patternFill>
    </fill>
    <fill>
      <patternFill patternType="solid">
        <fgColor rgb="FFE2F0D9"/>
      </patternFill>
    </fill>
    <fill>
      <patternFill patternType="solid">
        <fgColor rgb="FFF3F6F9"/>
      </patternFill>
    </fill>
    <fill>
      <patternFill patternType="solid">
        <fgColor rgb="FFFFF2CC"/>
      </patternFill>
    </fill>
  </fills>
  <borders count="14">
    <border>
      <left/>
      <right/>
      <top/>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top style="thick">
        <color auto="1"/>
      </top>
      <bottom style="thick">
        <color auto="1"/>
      </bottom>
      <diagonal/>
    </border>
    <border>
      <left style="thick">
        <color indexed="64"/>
      </left>
      <right/>
      <top style="thick">
        <color indexed="64"/>
      </top>
      <bottom/>
      <diagonal/>
    </border>
    <border>
      <left style="thick">
        <color indexed="64"/>
      </left>
      <right/>
      <top/>
      <bottom/>
      <diagonal/>
    </border>
    <border>
      <left/>
      <right/>
      <top/>
      <bottom/>
      <diagonal/>
    </border>
    <border>
      <left/>
      <right style="thick">
        <color indexed="64"/>
      </right>
      <top/>
      <bottom/>
      <diagonal/>
    </border>
    <border>
      <left/>
      <right/>
      <top/>
      <bottom/>
      <diagonal/>
    </border>
    <border>
      <left/>
      <right/>
      <top/>
      <bottom/>
      <diagonal/>
    </border>
    <border>
      <left/>
      <right/>
      <top/>
      <bottom/>
      <diagonal/>
    </border>
  </borders>
  <cellStyleXfs count="1">
    <xf numFmtId="0" fontId="0" fillId="0" borderId="0"/>
  </cellStyleXfs>
  <cellXfs count="103">
    <xf numFmtId="0" fontId="0" fillId="0" borderId="0" xfId="0"/>
    <xf numFmtId="0" fontId="1" fillId="0" borderId="0" xfId="0" applyFont="1"/>
    <xf numFmtId="0" fontId="1" fillId="0" borderId="1" xfId="0" applyFont="1" applyBorder="1" applyAlignment="1">
      <alignment horizontal="right"/>
    </xf>
    <xf numFmtId="0" fontId="1" fillId="0" borderId="1" xfId="0" applyFont="1" applyBorder="1" applyAlignment="1">
      <alignment horizontal="center"/>
    </xf>
    <xf numFmtId="0" fontId="1" fillId="0" borderId="1" xfId="0" applyFont="1" applyBorder="1"/>
    <xf numFmtId="0" fontId="1" fillId="7" borderId="0" xfId="0" applyFont="1" applyFill="1"/>
    <xf numFmtId="164" fontId="6" fillId="6" borderId="1" xfId="0" applyNumberFormat="1" applyFont="1" applyFill="1" applyBorder="1" applyAlignment="1">
      <alignment horizontal="right"/>
    </xf>
    <xf numFmtId="164" fontId="7" fillId="0" borderId="0" xfId="0" applyNumberFormat="1" applyFont="1"/>
    <xf numFmtId="164" fontId="7" fillId="2" borderId="1" xfId="0" applyNumberFormat="1" applyFont="1" applyFill="1" applyBorder="1" applyAlignment="1">
      <alignment horizontal="center"/>
    </xf>
    <xf numFmtId="164" fontId="7" fillId="0" borderId="2" xfId="0" applyNumberFormat="1" applyFont="1" applyBorder="1"/>
    <xf numFmtId="164" fontId="7" fillId="0" borderId="1" xfId="0" applyNumberFormat="1" applyFont="1" applyBorder="1"/>
    <xf numFmtId="164" fontId="7" fillId="2" borderId="1" xfId="0" applyNumberFormat="1" applyFont="1" applyFill="1" applyBorder="1"/>
    <xf numFmtId="164" fontId="8" fillId="7" borderId="2" xfId="0" applyNumberFormat="1" applyFont="1" applyFill="1" applyBorder="1"/>
    <xf numFmtId="164" fontId="7" fillId="7" borderId="0" xfId="0" applyNumberFormat="1" applyFont="1" applyFill="1"/>
    <xf numFmtId="165" fontId="6" fillId="6" borderId="1" xfId="0" applyNumberFormat="1" applyFont="1" applyFill="1" applyBorder="1" applyAlignment="1">
      <alignment horizontal="right"/>
    </xf>
    <xf numFmtId="165" fontId="7" fillId="2" borderId="1" xfId="0" applyNumberFormat="1" applyFont="1" applyFill="1" applyBorder="1" applyAlignment="1">
      <alignment horizontal="center"/>
    </xf>
    <xf numFmtId="165" fontId="7" fillId="0" borderId="1" xfId="0" applyNumberFormat="1" applyFont="1" applyBorder="1" applyAlignment="1">
      <alignment horizontal="center"/>
    </xf>
    <xf numFmtId="165" fontId="6" fillId="6" borderId="0" xfId="0" applyNumberFormat="1" applyFont="1" applyFill="1" applyAlignment="1">
      <alignment horizontal="right"/>
    </xf>
    <xf numFmtId="0" fontId="9" fillId="0" borderId="0" xfId="0" applyFont="1" applyAlignment="1">
      <alignment wrapText="1"/>
    </xf>
    <xf numFmtId="0" fontId="9" fillId="7" borderId="0" xfId="0" applyFont="1" applyFill="1" applyAlignment="1">
      <alignment wrapText="1"/>
    </xf>
    <xf numFmtId="0" fontId="9" fillId="0" borderId="3" xfId="0" applyFont="1" applyBorder="1" applyAlignment="1">
      <alignment wrapText="1"/>
    </xf>
    <xf numFmtId="0" fontId="9" fillId="0" borderId="4" xfId="0" applyFont="1" applyBorder="1" applyAlignment="1">
      <alignment wrapText="1"/>
    </xf>
    <xf numFmtId="0" fontId="1" fillId="0" borderId="5" xfId="0" applyFont="1" applyBorder="1" applyAlignment="1">
      <alignment horizontal="right"/>
    </xf>
    <xf numFmtId="0" fontId="0" fillId="0" borderId="5" xfId="0" applyBorder="1"/>
    <xf numFmtId="0" fontId="1" fillId="0" borderId="5" xfId="0" applyFont="1" applyBorder="1"/>
    <xf numFmtId="0" fontId="1" fillId="7" borderId="7" xfId="0" applyFont="1" applyFill="1" applyBorder="1"/>
    <xf numFmtId="0" fontId="9" fillId="7" borderId="4" xfId="0" applyFont="1" applyFill="1" applyBorder="1" applyAlignment="1">
      <alignment wrapText="1"/>
    </xf>
    <xf numFmtId="0" fontId="1" fillId="7" borderId="5" xfId="0" applyFont="1" applyFill="1" applyBorder="1"/>
    <xf numFmtId="0" fontId="0" fillId="0" borderId="8" xfId="0" applyBorder="1"/>
    <xf numFmtId="0" fontId="0" fillId="0" borderId="9" xfId="0" applyBorder="1"/>
    <xf numFmtId="0" fontId="9" fillId="0" borderId="10" xfId="0" applyFont="1" applyBorder="1" applyAlignment="1">
      <alignment wrapText="1"/>
    </xf>
    <xf numFmtId="164" fontId="8" fillId="7" borderId="0" xfId="0" applyNumberFormat="1" applyFont="1" applyFill="1"/>
    <xf numFmtId="166" fontId="0" fillId="0" borderId="0" xfId="0" applyNumberFormat="1"/>
    <xf numFmtId="164" fontId="0" fillId="0" borderId="0" xfId="0" applyNumberFormat="1"/>
    <xf numFmtId="165" fontId="0" fillId="0" borderId="0" xfId="0" applyNumberFormat="1"/>
    <xf numFmtId="0" fontId="12" fillId="7" borderId="0" xfId="0" applyFont="1" applyFill="1"/>
    <xf numFmtId="164" fontId="12" fillId="7" borderId="0" xfId="0" applyNumberFormat="1" applyFont="1" applyFill="1"/>
    <xf numFmtId="0" fontId="7" fillId="4" borderId="0" xfId="0" applyFont="1" applyFill="1" applyAlignment="1">
      <alignment horizontal="center" vertical="center"/>
    </xf>
    <xf numFmtId="164" fontId="1" fillId="7" borderId="0" xfId="0" applyNumberFormat="1" applyFont="1" applyFill="1"/>
    <xf numFmtId="0" fontId="10" fillId="4" borderId="0" xfId="0" applyFont="1" applyFill="1" applyAlignment="1">
      <alignment horizontal="center" vertical="center" wrapText="1"/>
    </xf>
    <xf numFmtId="166" fontId="7" fillId="10" borderId="0" xfId="0" applyNumberFormat="1" applyFont="1" applyFill="1" applyAlignment="1">
      <alignment horizontal="center" vertical="center"/>
    </xf>
    <xf numFmtId="164" fontId="7" fillId="10" borderId="0" xfId="0" applyNumberFormat="1" applyFont="1" applyFill="1" applyAlignment="1">
      <alignment horizontal="center" vertical="center"/>
    </xf>
    <xf numFmtId="0" fontId="9" fillId="12" borderId="0" xfId="0" applyFont="1" applyFill="1" applyAlignment="1">
      <alignment wrapText="1"/>
    </xf>
    <xf numFmtId="0" fontId="12" fillId="12" borderId="0" xfId="0" applyFont="1" applyFill="1"/>
    <xf numFmtId="0" fontId="1" fillId="12" borderId="0" xfId="0" applyFont="1" applyFill="1"/>
    <xf numFmtId="164" fontId="1" fillId="12" borderId="0" xfId="0" applyNumberFormat="1" applyFont="1" applyFill="1"/>
    <xf numFmtId="0" fontId="1" fillId="12" borderId="11" xfId="0" applyFont="1" applyFill="1" applyBorder="1"/>
    <xf numFmtId="164" fontId="1" fillId="12" borderId="11" xfId="0" applyNumberFormat="1" applyFont="1" applyFill="1" applyBorder="1"/>
    <xf numFmtId="0" fontId="9" fillId="12" borderId="11" xfId="0" applyFont="1" applyFill="1" applyBorder="1" applyAlignment="1">
      <alignment wrapText="1"/>
    </xf>
    <xf numFmtId="166" fontId="13" fillId="11" borderId="0" xfId="0" applyNumberFormat="1" applyFont="1" applyFill="1" applyAlignment="1">
      <alignment horizontal="right"/>
    </xf>
    <xf numFmtId="164" fontId="12" fillId="12" borderId="0" xfId="0" applyNumberFormat="1" applyFont="1" applyFill="1"/>
    <xf numFmtId="164" fontId="9" fillId="0" borderId="0" xfId="0" applyNumberFormat="1" applyFont="1" applyAlignment="1">
      <alignment wrapText="1"/>
    </xf>
    <xf numFmtId="0" fontId="10" fillId="10" borderId="0" xfId="0" applyFont="1" applyFill="1" applyAlignment="1">
      <alignment horizontal="center" vertical="center" wrapText="1"/>
    </xf>
    <xf numFmtId="164" fontId="6" fillId="6" borderId="0" xfId="0" applyNumberFormat="1" applyFont="1" applyFill="1" applyAlignment="1">
      <alignment horizontal="right"/>
    </xf>
    <xf numFmtId="165" fontId="1" fillId="12" borderId="0" xfId="0" applyNumberFormat="1" applyFont="1" applyFill="1"/>
    <xf numFmtId="164" fontId="7" fillId="4" borderId="0" xfId="0" applyNumberFormat="1" applyFont="1" applyFill="1" applyAlignment="1">
      <alignment horizontal="center" vertical="center"/>
    </xf>
    <xf numFmtId="164" fontId="6" fillId="15" borderId="0" xfId="0" applyNumberFormat="1" applyFont="1" applyFill="1" applyAlignment="1">
      <alignment horizontal="right"/>
    </xf>
    <xf numFmtId="0" fontId="10" fillId="16" borderId="0" xfId="0" applyFont="1" applyFill="1" applyAlignment="1">
      <alignment horizontal="center" vertical="center" wrapText="1"/>
    </xf>
    <xf numFmtId="164" fontId="9" fillId="16" borderId="0" xfId="0" applyNumberFormat="1" applyFont="1" applyFill="1" applyAlignment="1">
      <alignment wrapText="1"/>
    </xf>
    <xf numFmtId="166" fontId="14" fillId="16" borderId="0" xfId="0" applyNumberFormat="1" applyFont="1" applyFill="1" applyAlignment="1">
      <alignment horizontal="center" vertical="center"/>
    </xf>
    <xf numFmtId="164" fontId="14" fillId="16" borderId="0" xfId="0" applyNumberFormat="1" applyFont="1" applyFill="1" applyAlignment="1">
      <alignment horizontal="center" vertical="center"/>
    </xf>
    <xf numFmtId="166" fontId="12" fillId="16" borderId="0" xfId="0" applyNumberFormat="1" applyFont="1" applyFill="1"/>
    <xf numFmtId="0" fontId="1" fillId="16" borderId="0" xfId="0" applyFont="1" applyFill="1"/>
    <xf numFmtId="164" fontId="1" fillId="16" borderId="0" xfId="0" applyNumberFormat="1" applyFont="1" applyFill="1"/>
    <xf numFmtId="0" fontId="9" fillId="16" borderId="0" xfId="0" applyFont="1" applyFill="1" applyAlignment="1">
      <alignment wrapText="1"/>
    </xf>
    <xf numFmtId="2" fontId="13" fillId="15" borderId="0" xfId="0" applyNumberFormat="1" applyFont="1" applyFill="1" applyAlignment="1">
      <alignment horizontal="right"/>
    </xf>
    <xf numFmtId="2" fontId="0" fillId="0" borderId="0" xfId="0" applyNumberFormat="1"/>
    <xf numFmtId="166" fontId="9" fillId="0" borderId="0" xfId="0" applyNumberFormat="1" applyFont="1" applyAlignment="1">
      <alignment wrapText="1"/>
    </xf>
    <xf numFmtId="2" fontId="0" fillId="0" borderId="13" xfId="0" applyNumberFormat="1" applyBorder="1"/>
    <xf numFmtId="164" fontId="0" fillId="0" borderId="13" xfId="0" applyNumberFormat="1" applyBorder="1"/>
    <xf numFmtId="166" fontId="9" fillId="0" borderId="13" xfId="0" applyNumberFormat="1" applyFont="1" applyBorder="1" applyAlignment="1">
      <alignment wrapText="1"/>
    </xf>
    <xf numFmtId="0" fontId="4" fillId="3" borderId="6" xfId="0" applyFont="1" applyFill="1" applyBorder="1"/>
    <xf numFmtId="44" fontId="4" fillId="3" borderId="1" xfId="0" applyNumberFormat="1" applyFont="1" applyFill="1" applyBorder="1"/>
    <xf numFmtId="0" fontId="10" fillId="3" borderId="4" xfId="0" applyFont="1" applyFill="1" applyBorder="1" applyAlignment="1">
      <alignment wrapText="1"/>
    </xf>
    <xf numFmtId="0" fontId="5" fillId="5" borderId="0" xfId="0" applyFont="1" applyFill="1" applyAlignment="1">
      <alignment vertical="center" wrapText="1"/>
    </xf>
    <xf numFmtId="0" fontId="10" fillId="5" borderId="0" xfId="0" applyFont="1" applyFill="1" applyAlignment="1">
      <alignment vertical="center" wrapText="1"/>
    </xf>
    <xf numFmtId="0" fontId="4" fillId="9" borderId="0" xfId="0" applyFont="1" applyFill="1" applyAlignment="1">
      <alignment horizontal="left"/>
    </xf>
    <xf numFmtId="0" fontId="5" fillId="12" borderId="12" xfId="0" applyFont="1" applyFill="1" applyBorder="1" applyAlignment="1">
      <alignment vertical="center" wrapText="1"/>
    </xf>
    <xf numFmtId="164" fontId="5" fillId="12" borderId="12" xfId="0" applyNumberFormat="1" applyFont="1" applyFill="1" applyBorder="1" applyAlignment="1">
      <alignment vertical="center" wrapText="1"/>
    </xf>
    <xf numFmtId="0" fontId="10" fillId="12" borderId="12" xfId="0" applyFont="1" applyFill="1" applyBorder="1" applyAlignment="1">
      <alignment vertical="center" wrapText="1"/>
    </xf>
    <xf numFmtId="0" fontId="5" fillId="8" borderId="0" xfId="0" applyFont="1" applyFill="1" applyAlignment="1">
      <alignment vertical="center" wrapText="1"/>
    </xf>
    <xf numFmtId="0" fontId="5" fillId="13" borderId="0" xfId="0" applyFont="1" applyFill="1" applyAlignment="1">
      <alignment vertical="center" wrapText="1"/>
    </xf>
    <xf numFmtId="0" fontId="2" fillId="3" borderId="0" xfId="0" applyFont="1" applyFill="1" applyAlignment="1">
      <alignment vertical="center"/>
    </xf>
    <xf numFmtId="0" fontId="11" fillId="4" borderId="0" xfId="0" applyFont="1" applyFill="1" applyAlignment="1">
      <alignment wrapText="1"/>
    </xf>
    <xf numFmtId="0" fontId="3" fillId="4" borderId="0" xfId="0" applyFont="1" applyFill="1" applyAlignment="1">
      <alignment wrapText="1"/>
    </xf>
    <xf numFmtId="0" fontId="4" fillId="3" borderId="1" xfId="0" applyFont="1" applyFill="1" applyBorder="1" applyAlignment="1">
      <alignment horizontal="right"/>
    </xf>
    <xf numFmtId="42" fontId="4" fillId="3" borderId="1" xfId="0" applyNumberFormat="1" applyFont="1" applyFill="1" applyBorder="1" applyAlignment="1">
      <alignment horizontal="center"/>
    </xf>
    <xf numFmtId="0" fontId="4" fillId="3" borderId="0" xfId="0" applyFont="1" applyFill="1"/>
    <xf numFmtId="0" fontId="4" fillId="3" borderId="5" xfId="0" applyFont="1" applyFill="1" applyBorder="1" applyAlignment="1">
      <alignment horizontal="left"/>
    </xf>
    <xf numFmtId="0" fontId="4" fillId="3" borderId="5" xfId="0" applyFont="1" applyFill="1" applyBorder="1"/>
    <xf numFmtId="0" fontId="4" fillId="14" borderId="0" xfId="0" applyFont="1" applyFill="1" applyAlignment="1">
      <alignment horizontal="left"/>
    </xf>
    <xf numFmtId="0" fontId="5" fillId="16" borderId="12" xfId="0" applyFont="1" applyFill="1" applyBorder="1" applyAlignment="1">
      <alignment vertical="center" wrapText="1"/>
    </xf>
    <xf numFmtId="164" fontId="5" fillId="16" borderId="12" xfId="0" applyNumberFormat="1" applyFont="1" applyFill="1" applyBorder="1" applyAlignment="1">
      <alignment vertical="center" wrapText="1"/>
    </xf>
    <xf numFmtId="0" fontId="10" fillId="16" borderId="12" xfId="0" applyFont="1" applyFill="1" applyBorder="1" applyAlignment="1">
      <alignment vertical="center" wrapText="1"/>
    </xf>
    <xf numFmtId="0" fontId="4" fillId="14" borderId="0" xfId="0" applyFont="1" applyFill="1" applyAlignment="1">
      <alignment vertical="center" wrapText="1"/>
    </xf>
    <xf numFmtId="0" fontId="10" fillId="14" borderId="0" xfId="0" applyFont="1" applyFill="1" applyAlignment="1">
      <alignment vertical="center" wrapText="1"/>
    </xf>
    <xf numFmtId="0" fontId="5" fillId="17" borderId="0" xfId="0" applyFont="1" applyFill="1" applyAlignment="1">
      <alignment horizontal="center" vertical="center" wrapText="1"/>
    </xf>
    <xf numFmtId="0" fontId="10" fillId="17" borderId="0" xfId="0" applyFont="1" applyFill="1" applyAlignment="1">
      <alignment horizontal="center" vertical="center" wrapText="1"/>
    </xf>
    <xf numFmtId="166" fontId="4" fillId="14" borderId="0" xfId="0" applyNumberFormat="1" applyFont="1" applyFill="1"/>
    <xf numFmtId="164" fontId="4" fillId="14" borderId="0" xfId="0" applyNumberFormat="1" applyFont="1" applyFill="1"/>
    <xf numFmtId="164" fontId="10" fillId="14" borderId="0" xfId="0" applyNumberFormat="1" applyFont="1" applyFill="1" applyAlignment="1">
      <alignment wrapText="1"/>
    </xf>
    <xf numFmtId="0" fontId="5" fillId="18" borderId="0" xfId="0" applyFont="1" applyFill="1" applyAlignment="1">
      <alignment vertical="center" wrapText="1"/>
    </xf>
    <xf numFmtId="0" fontId="11" fillId="18"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967740</xdr:colOff>
      <xdr:row>52</xdr:row>
      <xdr:rowOff>60960</xdr:rowOff>
    </xdr:from>
    <xdr:to>
      <xdr:col>2</xdr:col>
      <xdr:colOff>2567940</xdr:colOff>
      <xdr:row>58</xdr:row>
      <xdr:rowOff>109855</xdr:rowOff>
    </xdr:to>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67740" y="11902440"/>
          <a:ext cx="5920740" cy="1146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opLeftCell="A17" workbookViewId="0">
      <selection activeCell="B33" sqref="B33"/>
    </sheetView>
  </sheetViews>
  <sheetFormatPr defaultRowHeight="14.4" x14ac:dyDescent="0.3"/>
  <cols>
    <col min="1" max="1" width="42" style="1" customWidth="1"/>
    <col min="2" max="2" width="21" customWidth="1"/>
    <col min="3" max="3" width="47" customWidth="1"/>
  </cols>
  <sheetData>
    <row r="1" spans="1:3" ht="24" customHeight="1" x14ac:dyDescent="0.3">
      <c r="A1" s="82" t="s">
        <v>0</v>
      </c>
      <c r="B1" s="82"/>
      <c r="C1" s="82"/>
    </row>
    <row r="2" spans="1:3" ht="24" customHeight="1" x14ac:dyDescent="0.3">
      <c r="A2" s="84" t="s">
        <v>1</v>
      </c>
      <c r="B2" s="84"/>
      <c r="C2" s="84"/>
    </row>
    <row r="4" spans="1:3" x14ac:dyDescent="0.3">
      <c r="A4" s="85" t="s">
        <v>2</v>
      </c>
      <c r="B4" s="86"/>
      <c r="C4" s="87"/>
    </row>
    <row r="5" spans="1:3" ht="17.55" customHeight="1" x14ac:dyDescent="0.3">
      <c r="A5" s="2" t="s">
        <v>3</v>
      </c>
      <c r="B5" s="6">
        <v>250000</v>
      </c>
      <c r="C5" s="20" t="s">
        <v>4</v>
      </c>
    </row>
    <row r="6" spans="1:3" ht="27.6" customHeight="1" x14ac:dyDescent="0.3">
      <c r="A6" s="2" t="s">
        <v>5</v>
      </c>
      <c r="B6" s="14">
        <v>200</v>
      </c>
      <c r="C6" s="21" t="s">
        <v>6</v>
      </c>
    </row>
    <row r="7" spans="1:3" ht="17.55" customHeight="1" x14ac:dyDescent="0.3">
      <c r="A7" s="2" t="s">
        <v>7</v>
      </c>
      <c r="B7" s="14">
        <v>4</v>
      </c>
      <c r="C7" s="21" t="s">
        <v>8</v>
      </c>
    </row>
    <row r="8" spans="1:3" ht="17.55" customHeight="1" x14ac:dyDescent="0.3">
      <c r="A8" s="3" t="s">
        <v>9</v>
      </c>
      <c r="B8" s="15">
        <v>800</v>
      </c>
      <c r="C8" s="21" t="s">
        <v>10</v>
      </c>
    </row>
    <row r="9" spans="1:3" ht="17.55" customHeight="1" x14ac:dyDescent="0.3">
      <c r="A9" s="22" t="s">
        <v>11</v>
      </c>
      <c r="B9" s="7">
        <f>IFERROR(B5/B8,0)</f>
        <v>312.5</v>
      </c>
      <c r="C9" s="21" t="s">
        <v>12</v>
      </c>
    </row>
    <row r="10" spans="1:3" ht="17.55" customHeight="1" x14ac:dyDescent="0.3">
      <c r="A10" s="88" t="s">
        <v>13</v>
      </c>
      <c r="B10" s="86"/>
      <c r="C10" s="73"/>
    </row>
    <row r="11" spans="1:3" ht="17.55" customHeight="1" x14ac:dyDescent="0.3">
      <c r="A11" s="2" t="s">
        <v>14</v>
      </c>
      <c r="B11" s="6">
        <v>300000</v>
      </c>
      <c r="C11" s="21" t="s">
        <v>15</v>
      </c>
    </row>
    <row r="12" spans="1:3" ht="17.55" customHeight="1" x14ac:dyDescent="0.3">
      <c r="A12" s="2" t="s">
        <v>9</v>
      </c>
      <c r="B12" s="16">
        <f>B8</f>
        <v>800</v>
      </c>
      <c r="C12" s="21" t="s">
        <v>16</v>
      </c>
    </row>
    <row r="13" spans="1:3" ht="17.55" customHeight="1" x14ac:dyDescent="0.3">
      <c r="A13" s="3" t="s">
        <v>17</v>
      </c>
      <c r="B13" s="8">
        <f>IFERROR(B11/B12,0)</f>
        <v>375</v>
      </c>
      <c r="C13" s="21" t="s">
        <v>18</v>
      </c>
    </row>
    <row r="14" spans="1:3" ht="17.55" customHeight="1" x14ac:dyDescent="0.3">
      <c r="A14" s="23" t="s">
        <v>19</v>
      </c>
      <c r="B14" s="9">
        <f>B9+B13</f>
        <v>687.5</v>
      </c>
      <c r="C14" s="21" t="s">
        <v>20</v>
      </c>
    </row>
    <row r="15" spans="1:3" ht="17.55" customHeight="1" x14ac:dyDescent="0.3">
      <c r="A15" s="24"/>
      <c r="B15" s="1"/>
      <c r="C15" s="21"/>
    </row>
    <row r="16" spans="1:3" ht="17.55" customHeight="1" x14ac:dyDescent="0.3">
      <c r="A16" s="89" t="s">
        <v>21</v>
      </c>
      <c r="B16" s="87"/>
      <c r="C16" s="73"/>
    </row>
    <row r="17" spans="1:3" ht="17.55" customHeight="1" x14ac:dyDescent="0.3">
      <c r="A17" s="2" t="s">
        <v>22</v>
      </c>
      <c r="B17" s="6">
        <v>25</v>
      </c>
      <c r="C17" s="21" t="s">
        <v>23</v>
      </c>
    </row>
    <row r="18" spans="1:3" ht="17.55" customHeight="1" x14ac:dyDescent="0.3">
      <c r="A18" s="2" t="s">
        <v>24</v>
      </c>
      <c r="B18" s="6">
        <v>20</v>
      </c>
      <c r="C18" s="21" t="s">
        <v>25</v>
      </c>
    </row>
    <row r="19" spans="1:3" ht="17.55" customHeight="1" x14ac:dyDescent="0.3">
      <c r="A19" s="2" t="s">
        <v>26</v>
      </c>
      <c r="B19" s="10">
        <f>B17+B18</f>
        <v>45</v>
      </c>
      <c r="C19" s="21" t="s">
        <v>27</v>
      </c>
    </row>
    <row r="20" spans="1:3" ht="17.55" customHeight="1" x14ac:dyDescent="0.3">
      <c r="A20" s="2" t="s">
        <v>28</v>
      </c>
      <c r="B20" s="14">
        <v>8</v>
      </c>
      <c r="C20" s="21" t="s">
        <v>29</v>
      </c>
    </row>
    <row r="21" spans="1:3" ht="17.55" customHeight="1" x14ac:dyDescent="0.3">
      <c r="A21" s="4" t="s">
        <v>30</v>
      </c>
      <c r="B21" s="11">
        <f>B19*B20</f>
        <v>360</v>
      </c>
      <c r="C21" s="21" t="s">
        <v>31</v>
      </c>
    </row>
    <row r="22" spans="1:3" ht="17.55" customHeight="1" x14ac:dyDescent="0.3">
      <c r="A22" s="23" t="s">
        <v>32</v>
      </c>
      <c r="B22" s="17">
        <v>2</v>
      </c>
      <c r="C22" s="21" t="s">
        <v>33</v>
      </c>
    </row>
    <row r="23" spans="1:3" ht="17.55" customHeight="1" x14ac:dyDescent="0.3">
      <c r="A23" s="71" t="s">
        <v>34</v>
      </c>
      <c r="B23" s="72"/>
      <c r="C23" s="73"/>
    </row>
    <row r="24" spans="1:3" ht="17.55" customHeight="1" x14ac:dyDescent="0.35">
      <c r="A24" s="25" t="s">
        <v>35</v>
      </c>
      <c r="B24" s="12">
        <f>(B14*B22)+(B21*B22)</f>
        <v>2095</v>
      </c>
      <c r="C24" s="26" t="s">
        <v>36</v>
      </c>
    </row>
    <row r="25" spans="1:3" ht="17.55" customHeight="1" x14ac:dyDescent="0.3">
      <c r="A25" s="27" t="s">
        <v>37</v>
      </c>
      <c r="B25" s="13">
        <f>IFERROR(B24/B20,0)</f>
        <v>261.875</v>
      </c>
      <c r="C25" s="26" t="s">
        <v>38</v>
      </c>
    </row>
    <row r="26" spans="1:3" ht="17.55" customHeight="1" x14ac:dyDescent="0.3">
      <c r="A26" s="28" t="s">
        <v>39</v>
      </c>
      <c r="B26" s="29" t="s">
        <v>40</v>
      </c>
      <c r="C26" s="30" t="s">
        <v>41</v>
      </c>
    </row>
    <row r="27" spans="1:3" x14ac:dyDescent="0.3">
      <c r="C27" s="18"/>
    </row>
    <row r="28" spans="1:3" ht="27.15" customHeight="1" x14ac:dyDescent="0.3">
      <c r="A28" s="101" t="s">
        <v>42</v>
      </c>
      <c r="B28" s="101"/>
      <c r="C28" s="102"/>
    </row>
    <row r="29" spans="1:3" ht="27.15" customHeight="1" x14ac:dyDescent="0.3">
      <c r="A29" s="101"/>
      <c r="B29" s="101"/>
      <c r="C29" s="102"/>
    </row>
    <row r="31" spans="1:3" ht="17.55" customHeight="1" x14ac:dyDescent="0.3">
      <c r="A31" s="90" t="s">
        <v>43</v>
      </c>
      <c r="B31" s="90"/>
      <c r="C31" s="90"/>
    </row>
    <row r="32" spans="1:3" ht="17.55" customHeight="1" x14ac:dyDescent="0.3">
      <c r="A32" t="s">
        <v>44</v>
      </c>
      <c r="B32" s="56">
        <v>4000</v>
      </c>
      <c r="C32" s="18" t="s">
        <v>45</v>
      </c>
    </row>
    <row r="33" spans="1:3" ht="17.55" customHeight="1" x14ac:dyDescent="0.3">
      <c r="A33" s="35" t="s">
        <v>46</v>
      </c>
      <c r="B33" s="65">
        <v>1</v>
      </c>
      <c r="C33" s="19" t="s">
        <v>47</v>
      </c>
    </row>
    <row r="34" spans="1:3" ht="17.55" customHeight="1" x14ac:dyDescent="0.3">
      <c r="A34" s="35" t="s">
        <v>48</v>
      </c>
      <c r="B34" s="36">
        <f>B24</f>
        <v>2095</v>
      </c>
      <c r="C34" s="19" t="s">
        <v>49</v>
      </c>
    </row>
    <row r="35" spans="1:3" ht="17.55" customHeight="1" x14ac:dyDescent="0.3">
      <c r="A35" s="37" t="s">
        <v>50</v>
      </c>
      <c r="B35" s="55">
        <f>B34*B33</f>
        <v>2095</v>
      </c>
      <c r="C35" s="39" t="s">
        <v>51</v>
      </c>
    </row>
    <row r="36" spans="1:3" ht="17.55" customHeight="1" x14ac:dyDescent="0.3">
      <c r="A36" s="59" t="s">
        <v>52</v>
      </c>
      <c r="B36" s="60">
        <f>B32+B35</f>
        <v>6095</v>
      </c>
      <c r="C36" s="57" t="s">
        <v>53</v>
      </c>
    </row>
    <row r="37" spans="1:3" ht="17.55" customHeight="1" x14ac:dyDescent="0.3">
      <c r="A37" s="61" t="s">
        <v>54</v>
      </c>
      <c r="B37" s="61">
        <f>IFERROR((B36-B32)/B36,0)</f>
        <v>0.34372436423297786</v>
      </c>
      <c r="C37" s="58" t="s">
        <v>55</v>
      </c>
    </row>
    <row r="38" spans="1:3" ht="17.55" customHeight="1" x14ac:dyDescent="0.3">
      <c r="A38" s="32"/>
      <c r="B38" s="33"/>
      <c r="C38" s="51"/>
    </row>
    <row r="39" spans="1:3" ht="17.55" customHeight="1" x14ac:dyDescent="0.3">
      <c r="A39" s="98" t="s">
        <v>56</v>
      </c>
      <c r="B39" s="99"/>
      <c r="C39" s="100"/>
    </row>
    <row r="40" spans="1:3" ht="17.55" customHeight="1" x14ac:dyDescent="0.3">
      <c r="A40" s="32" t="s">
        <v>57</v>
      </c>
      <c r="B40" s="33">
        <f>B9*B22</f>
        <v>625</v>
      </c>
      <c r="C40" s="51" t="s">
        <v>58</v>
      </c>
    </row>
    <row r="41" spans="1:3" ht="17.55" customHeight="1" x14ac:dyDescent="0.3">
      <c r="A41" t="s">
        <v>59</v>
      </c>
      <c r="B41" s="53">
        <f>B13*B22</f>
        <v>750</v>
      </c>
      <c r="C41" s="18" t="s">
        <v>60</v>
      </c>
    </row>
    <row r="42" spans="1:3" ht="17.55" customHeight="1" x14ac:dyDescent="0.3">
      <c r="A42" s="5" t="s">
        <v>61</v>
      </c>
      <c r="B42" s="38">
        <f>B21*B22</f>
        <v>720</v>
      </c>
      <c r="C42" s="19" t="s">
        <v>62</v>
      </c>
    </row>
    <row r="43" spans="1:3" ht="17.55" customHeight="1" x14ac:dyDescent="0.3">
      <c r="A43" s="62" t="s">
        <v>63</v>
      </c>
      <c r="B43" s="63">
        <f>SUM(B40:B42)</f>
        <v>2095</v>
      </c>
      <c r="C43" s="64" t="s">
        <v>64</v>
      </c>
    </row>
    <row r="44" spans="1:3" ht="17.55" customHeight="1" x14ac:dyDescent="0.3">
      <c r="A44" s="62" t="s">
        <v>65</v>
      </c>
      <c r="B44" s="63">
        <f>B43*B33</f>
        <v>2095</v>
      </c>
      <c r="C44" s="64" t="s">
        <v>66</v>
      </c>
    </row>
    <row r="45" spans="1:3" ht="17.55" customHeight="1" x14ac:dyDescent="0.3">
      <c r="A45" s="91" t="s">
        <v>67</v>
      </c>
      <c r="B45" s="92">
        <f>B36-B32</f>
        <v>2095</v>
      </c>
      <c r="C45" s="93" t="s">
        <v>68</v>
      </c>
    </row>
    <row r="46" spans="1:3" ht="17.55" customHeight="1" x14ac:dyDescent="0.3">
      <c r="A46" s="74"/>
      <c r="B46" s="74"/>
      <c r="C46" s="75"/>
    </row>
    <row r="47" spans="1:3" ht="17.55" customHeight="1" x14ac:dyDescent="0.3">
      <c r="A47" s="94" t="s">
        <v>69</v>
      </c>
      <c r="B47" s="94"/>
      <c r="C47" s="95"/>
    </row>
    <row r="48" spans="1:3" ht="17.55" customHeight="1" x14ac:dyDescent="0.3">
      <c r="A48" s="96" t="s">
        <v>70</v>
      </c>
      <c r="B48" s="96" t="s">
        <v>71</v>
      </c>
      <c r="C48" s="97" t="s">
        <v>54</v>
      </c>
    </row>
    <row r="49" spans="1:3" ht="17.55" customHeight="1" x14ac:dyDescent="0.3">
      <c r="A49" s="66">
        <v>1</v>
      </c>
      <c r="B49" s="33">
        <f>$B$32+($B$34*A49)</f>
        <v>6095</v>
      </c>
      <c r="C49" s="67">
        <f>IFERROR((B49-$B$32)/B49,0)</f>
        <v>0.34372436423297786</v>
      </c>
    </row>
    <row r="50" spans="1:3" ht="17.55" customHeight="1" x14ac:dyDescent="0.3">
      <c r="A50" s="66">
        <v>1.5</v>
      </c>
      <c r="B50" s="33">
        <f>$B$32+($B$34*A50)</f>
        <v>7142.5</v>
      </c>
      <c r="C50" s="67">
        <f>IFERROR((B50-$B$32)/B50,0)</f>
        <v>0.43997199859992997</v>
      </c>
    </row>
    <row r="51" spans="1:3" ht="17.55" customHeight="1" x14ac:dyDescent="0.3">
      <c r="A51" s="68">
        <v>2</v>
      </c>
      <c r="B51" s="69">
        <f>$B$32+($B$34*A51)</f>
        <v>8190</v>
      </c>
      <c r="C51" s="70">
        <f>IFERROR((B51-$B$32)/B51,0)</f>
        <v>0.51159951159951156</v>
      </c>
    </row>
  </sheetData>
  <mergeCells count="11">
    <mergeCell ref="A1:C1"/>
    <mergeCell ref="A2:C2"/>
    <mergeCell ref="A4:C4"/>
    <mergeCell ref="A10:C10"/>
    <mergeCell ref="A16:C16"/>
    <mergeCell ref="A23:C23"/>
    <mergeCell ref="A31:C31"/>
    <mergeCell ref="A45:C46"/>
    <mergeCell ref="A47:C48"/>
    <mergeCell ref="A39:C39"/>
    <mergeCell ref="A28:C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
  <sheetViews>
    <sheetView topLeftCell="A9" workbookViewId="0">
      <selection activeCell="B12" sqref="B12"/>
    </sheetView>
  </sheetViews>
  <sheetFormatPr defaultRowHeight="14.4" x14ac:dyDescent="0.3"/>
  <cols>
    <col min="1" max="1" width="42" customWidth="1"/>
    <col min="2" max="2" width="20" customWidth="1"/>
    <col min="3" max="3" width="46" customWidth="1"/>
  </cols>
  <sheetData>
    <row r="1" spans="1:3" ht="24" customHeight="1" x14ac:dyDescent="0.3">
      <c r="A1" s="82" t="s">
        <v>72</v>
      </c>
      <c r="B1" s="82"/>
      <c r="C1" s="82"/>
    </row>
    <row r="2" spans="1:3" ht="24" customHeight="1" x14ac:dyDescent="0.3">
      <c r="A2" s="83" t="s">
        <v>73</v>
      </c>
      <c r="B2" s="84"/>
      <c r="C2" s="84"/>
    </row>
    <row r="3" spans="1:3" x14ac:dyDescent="0.3">
      <c r="A3" s="1"/>
    </row>
    <row r="4" spans="1:3" x14ac:dyDescent="0.3">
      <c r="A4" s="85" t="s">
        <v>2</v>
      </c>
      <c r="B4" s="86"/>
      <c r="C4" s="87"/>
    </row>
    <row r="5" spans="1:3" ht="17.55" customHeight="1" x14ac:dyDescent="0.3">
      <c r="A5" s="2" t="s">
        <v>3</v>
      </c>
      <c r="B5" s="6">
        <v>250000</v>
      </c>
      <c r="C5" s="20" t="s">
        <v>4</v>
      </c>
    </row>
    <row r="6" spans="1:3" ht="28.8" customHeight="1" x14ac:dyDescent="0.3">
      <c r="A6" s="2" t="s">
        <v>5</v>
      </c>
      <c r="B6" s="14">
        <v>200</v>
      </c>
      <c r="C6" s="21" t="s">
        <v>6</v>
      </c>
    </row>
    <row r="7" spans="1:3" ht="17.55" customHeight="1" x14ac:dyDescent="0.3">
      <c r="A7" s="2" t="s">
        <v>7</v>
      </c>
      <c r="B7" s="14">
        <v>4</v>
      </c>
      <c r="C7" s="21" t="s">
        <v>8</v>
      </c>
    </row>
    <row r="8" spans="1:3" ht="17.55" customHeight="1" x14ac:dyDescent="0.3">
      <c r="A8" s="3" t="s">
        <v>9</v>
      </c>
      <c r="B8" s="15">
        <f>B6*B7</f>
        <v>800</v>
      </c>
      <c r="C8" s="21" t="s">
        <v>10</v>
      </c>
    </row>
    <row r="9" spans="1:3" ht="17.55" customHeight="1" x14ac:dyDescent="0.3">
      <c r="A9" s="22" t="s">
        <v>11</v>
      </c>
      <c r="B9" s="7">
        <f>IFERROR(B5/B8,0)</f>
        <v>312.5</v>
      </c>
      <c r="C9" s="21" t="s">
        <v>12</v>
      </c>
    </row>
    <row r="10" spans="1:3" ht="17.55" customHeight="1" x14ac:dyDescent="0.3">
      <c r="A10" s="88" t="s">
        <v>13</v>
      </c>
      <c r="B10" s="86"/>
      <c r="C10" s="73"/>
    </row>
    <row r="11" spans="1:3" ht="17.55" customHeight="1" x14ac:dyDescent="0.3">
      <c r="A11" s="2" t="s">
        <v>14</v>
      </c>
      <c r="B11" s="6">
        <v>350000</v>
      </c>
      <c r="C11" s="21" t="s">
        <v>15</v>
      </c>
    </row>
    <row r="12" spans="1:3" ht="17.55" customHeight="1" x14ac:dyDescent="0.3">
      <c r="A12" s="2" t="s">
        <v>9</v>
      </c>
      <c r="B12" s="16">
        <f>B8</f>
        <v>800</v>
      </c>
      <c r="C12" s="21" t="s">
        <v>16</v>
      </c>
    </row>
    <row r="13" spans="1:3" ht="17.55" customHeight="1" x14ac:dyDescent="0.3">
      <c r="A13" s="3" t="s">
        <v>17</v>
      </c>
      <c r="B13" s="8">
        <f>IFERROR(B11/B12,0)</f>
        <v>437.5</v>
      </c>
      <c r="C13" s="21" t="s">
        <v>18</v>
      </c>
    </row>
    <row r="14" spans="1:3" ht="17.55" customHeight="1" x14ac:dyDescent="0.3">
      <c r="A14" s="24" t="s">
        <v>19</v>
      </c>
      <c r="B14" s="9">
        <f>B9+B13</f>
        <v>750</v>
      </c>
      <c r="C14" s="21" t="s">
        <v>20</v>
      </c>
    </row>
    <row r="15" spans="1:3" ht="17.55" customHeight="1" x14ac:dyDescent="0.3">
      <c r="A15" s="24"/>
      <c r="B15" s="1"/>
      <c r="C15" s="21"/>
    </row>
    <row r="16" spans="1:3" ht="17.55" customHeight="1" x14ac:dyDescent="0.3">
      <c r="A16" s="89" t="s">
        <v>21</v>
      </c>
      <c r="B16" s="87"/>
      <c r="C16" s="73"/>
    </row>
    <row r="17" spans="1:3" ht="17.55" customHeight="1" x14ac:dyDescent="0.3">
      <c r="A17" s="2" t="s">
        <v>22</v>
      </c>
      <c r="B17" s="6">
        <v>30</v>
      </c>
      <c r="C17" s="21" t="s">
        <v>23</v>
      </c>
    </row>
    <row r="18" spans="1:3" ht="17.55" customHeight="1" x14ac:dyDescent="0.3">
      <c r="A18" s="2" t="s">
        <v>24</v>
      </c>
      <c r="B18" s="6">
        <v>25</v>
      </c>
      <c r="C18" s="21" t="s">
        <v>25</v>
      </c>
    </row>
    <row r="19" spans="1:3" ht="17.55" customHeight="1" x14ac:dyDescent="0.3">
      <c r="A19" s="2" t="s">
        <v>26</v>
      </c>
      <c r="B19" s="10">
        <f>B17+B18</f>
        <v>55</v>
      </c>
      <c r="C19" s="21" t="s">
        <v>27</v>
      </c>
    </row>
    <row r="20" spans="1:3" ht="17.55" customHeight="1" x14ac:dyDescent="0.3">
      <c r="A20" s="2" t="s">
        <v>28</v>
      </c>
      <c r="B20" s="14">
        <v>5</v>
      </c>
      <c r="C20" s="21" t="s">
        <v>29</v>
      </c>
    </row>
    <row r="21" spans="1:3" ht="17.55" customHeight="1" x14ac:dyDescent="0.3">
      <c r="A21" s="4" t="s">
        <v>30</v>
      </c>
      <c r="B21" s="11">
        <f>B19*B20</f>
        <v>275</v>
      </c>
      <c r="C21" s="21" t="s">
        <v>31</v>
      </c>
    </row>
    <row r="22" spans="1:3" ht="17.55" customHeight="1" x14ac:dyDescent="0.3">
      <c r="A22" s="24"/>
      <c r="B22" s="1"/>
      <c r="C22" s="21"/>
    </row>
    <row r="23" spans="1:3" ht="17.55" customHeight="1" x14ac:dyDescent="0.3">
      <c r="A23" s="71" t="s">
        <v>34</v>
      </c>
      <c r="B23" s="72"/>
      <c r="C23" s="73"/>
    </row>
    <row r="24" spans="1:3" ht="17.55" customHeight="1" x14ac:dyDescent="0.35">
      <c r="A24" s="27" t="s">
        <v>74</v>
      </c>
      <c r="B24" s="31">
        <f>IFERROR((B14+B21)/B20,0)</f>
        <v>205</v>
      </c>
      <c r="C24" s="26" t="s">
        <v>75</v>
      </c>
    </row>
    <row r="25" spans="1:3" ht="17.55" customHeight="1" x14ac:dyDescent="0.3">
      <c r="A25" s="27" t="s">
        <v>76</v>
      </c>
      <c r="B25" s="13">
        <f>B24*B20</f>
        <v>1025</v>
      </c>
      <c r="C25" s="26" t="s">
        <v>77</v>
      </c>
    </row>
    <row r="26" spans="1:3" ht="17.55" customHeight="1" x14ac:dyDescent="0.3">
      <c r="A26" s="28" t="s">
        <v>39</v>
      </c>
      <c r="B26" s="29" t="s">
        <v>40</v>
      </c>
      <c r="C26" s="30" t="s">
        <v>41</v>
      </c>
    </row>
    <row r="27" spans="1:3" x14ac:dyDescent="0.3">
      <c r="C27" s="18"/>
    </row>
    <row r="28" spans="1:3" ht="27.15" customHeight="1" x14ac:dyDescent="0.3">
      <c r="A28" s="74" t="s">
        <v>78</v>
      </c>
      <c r="B28" s="74"/>
      <c r="C28" s="75"/>
    </row>
    <row r="29" spans="1:3" ht="27.15" customHeight="1" x14ac:dyDescent="0.3">
      <c r="A29" s="74"/>
      <c r="B29" s="74"/>
      <c r="C29" s="75"/>
    </row>
    <row r="31" spans="1:3" ht="17.55" customHeight="1" x14ac:dyDescent="0.3">
      <c r="A31" s="76" t="s">
        <v>79</v>
      </c>
      <c r="B31" s="76"/>
      <c r="C31" s="76"/>
    </row>
    <row r="32" spans="1:3" ht="17.55" customHeight="1" x14ac:dyDescent="0.3">
      <c r="A32" t="s">
        <v>80</v>
      </c>
      <c r="B32" s="53">
        <f>IFERROR((B9/B20)+B19,0)</f>
        <v>117.5</v>
      </c>
      <c r="C32" s="18" t="s">
        <v>81</v>
      </c>
    </row>
    <row r="33" spans="1:3" ht="17.55" customHeight="1" x14ac:dyDescent="0.3">
      <c r="A33" s="35" t="s">
        <v>82</v>
      </c>
      <c r="B33" s="49">
        <v>0.45</v>
      </c>
      <c r="C33" s="19" t="s">
        <v>83</v>
      </c>
    </row>
    <row r="34" spans="1:3" ht="17.55" customHeight="1" x14ac:dyDescent="0.3">
      <c r="A34" s="43" t="s">
        <v>84</v>
      </c>
      <c r="B34" s="50">
        <f>IFERROR(B32/(1-B33),0)</f>
        <v>213.63636363636363</v>
      </c>
      <c r="C34" s="42" t="s">
        <v>85</v>
      </c>
    </row>
    <row r="35" spans="1:3" ht="17.55" customHeight="1" x14ac:dyDescent="0.3">
      <c r="A35" s="37"/>
      <c r="B35" s="37"/>
      <c r="C35" s="39"/>
    </row>
    <row r="36" spans="1:3" ht="17.55" customHeight="1" x14ac:dyDescent="0.3">
      <c r="A36" s="40" t="s">
        <v>86</v>
      </c>
      <c r="B36" s="41" t="s">
        <v>87</v>
      </c>
      <c r="C36" s="52" t="s">
        <v>88</v>
      </c>
    </row>
    <row r="37" spans="1:3" ht="17.55" customHeight="1" x14ac:dyDescent="0.3">
      <c r="A37" s="32">
        <v>0.35</v>
      </c>
      <c r="B37" s="33">
        <f>IFERROR($B$32/(1-A37),0)</f>
        <v>180.76923076923077</v>
      </c>
      <c r="C37" s="51">
        <f>B37-$B$32</f>
        <v>63.269230769230774</v>
      </c>
    </row>
    <row r="38" spans="1:3" ht="17.55" customHeight="1" x14ac:dyDescent="0.3">
      <c r="A38" s="32">
        <v>0.4</v>
      </c>
      <c r="B38" s="33">
        <f>IFERROR($B$32/(1-A38),0)</f>
        <v>195.83333333333334</v>
      </c>
      <c r="C38" s="51">
        <f>B38-$B$32</f>
        <v>78.333333333333343</v>
      </c>
    </row>
    <row r="39" spans="1:3" ht="17.55" customHeight="1" x14ac:dyDescent="0.3">
      <c r="A39" s="32">
        <v>0.45</v>
      </c>
      <c r="B39" s="33">
        <f>IFERROR($B$32/(1-A39),0)</f>
        <v>213.63636363636363</v>
      </c>
      <c r="C39" s="51">
        <f>B39-$B$32</f>
        <v>96.136363636363626</v>
      </c>
    </row>
    <row r="40" spans="1:3" ht="17.55" customHeight="1" x14ac:dyDescent="0.3">
      <c r="A40" s="32">
        <v>0.5</v>
      </c>
      <c r="B40" s="33">
        <f>IFERROR($B$32/(1-A40),0)</f>
        <v>235</v>
      </c>
      <c r="C40" s="51">
        <f>B40-$B$32</f>
        <v>117.5</v>
      </c>
    </row>
    <row r="41" spans="1:3" ht="17.55" customHeight="1" x14ac:dyDescent="0.3">
      <c r="B41" s="34"/>
      <c r="C41" s="18"/>
    </row>
    <row r="42" spans="1:3" ht="17.55" customHeight="1" x14ac:dyDescent="0.3">
      <c r="A42" s="44" t="s">
        <v>89</v>
      </c>
      <c r="B42" s="54">
        <f>B20</f>
        <v>5</v>
      </c>
      <c r="C42" s="42" t="s">
        <v>90</v>
      </c>
    </row>
    <row r="43" spans="1:3" ht="17.55" customHeight="1" x14ac:dyDescent="0.3">
      <c r="A43" s="46" t="s">
        <v>91</v>
      </c>
      <c r="B43" s="47">
        <f>B34*B42</f>
        <v>1068.181818181818</v>
      </c>
      <c r="C43" s="48" t="s">
        <v>92</v>
      </c>
    </row>
    <row r="44" spans="1:3" ht="17.55" customHeight="1" x14ac:dyDescent="0.3">
      <c r="A44" s="44" t="s">
        <v>93</v>
      </c>
      <c r="B44" s="45">
        <f>(B34-B32)*B42</f>
        <v>480.68181818181813</v>
      </c>
      <c r="C44" s="42" t="s">
        <v>94</v>
      </c>
    </row>
    <row r="45" spans="1:3" ht="17.55" customHeight="1" x14ac:dyDescent="0.3">
      <c r="A45" s="77" t="s">
        <v>95</v>
      </c>
      <c r="B45" s="78">
        <f>B44-B14</f>
        <v>-269.31818181818187</v>
      </c>
      <c r="C45" s="79" t="s">
        <v>96</v>
      </c>
    </row>
    <row r="46" spans="1:3" ht="27.15" customHeight="1" x14ac:dyDescent="0.3">
      <c r="A46" s="80"/>
      <c r="B46" s="80"/>
      <c r="C46" s="80"/>
    </row>
    <row r="47" spans="1:3" ht="27.15" customHeight="1" x14ac:dyDescent="0.3">
      <c r="A47" s="81" t="s">
        <v>97</v>
      </c>
      <c r="B47" s="81"/>
      <c r="C47" s="81"/>
    </row>
    <row r="48" spans="1:3" ht="27.15" customHeight="1" x14ac:dyDescent="0.3">
      <c r="A48" s="81"/>
      <c r="B48" s="81"/>
      <c r="C48" s="81"/>
    </row>
  </sheetData>
  <mergeCells count="10">
    <mergeCell ref="A1:C1"/>
    <mergeCell ref="A2:C2"/>
    <mergeCell ref="A4:C4"/>
    <mergeCell ref="A10:C10"/>
    <mergeCell ref="A16:C16"/>
    <mergeCell ref="A23:C23"/>
    <mergeCell ref="A28:C29"/>
    <mergeCell ref="A31:C31"/>
    <mergeCell ref="A45:C46"/>
    <mergeCell ref="A47:C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ECEF5-5738-45FC-9823-F76E501A49ED}">
  <dimension ref="A1"/>
  <sheetViews>
    <sheetView tabSelected="1" workbookViewId="0">
      <selection activeCell="D7" sqref="B1:D7"/>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Install Crew PPCD</vt:lpstr>
      <vt:lpstr>Service Tech Rate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Steffey, James</dc:creator>
  <cp:lastModifiedBy>Steffey, James</cp:lastModifiedBy>
  <dcterms:created xsi:type="dcterms:W3CDTF">2026-08-12T15:12:44Z</dcterms:created>
  <dcterms:modified xsi:type="dcterms:W3CDTF">2026-09-03T17:31:17Z</dcterms:modified>
</cp:coreProperties>
</file>